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8"/>
  <workbookPr showInkAnnotation="0"/>
  <mc:AlternateContent xmlns:mc="http://schemas.openxmlformats.org/markup-compatibility/2006">
    <mc:Choice Requires="x15">
      <x15ac:absPath xmlns:x15ac="http://schemas.microsoft.com/office/spreadsheetml/2010/11/ac" url="https://mybcecatholicedu.sharepoint.com/sites/sp-stritasvp/staff/SchoolDocuments/700 - Finance/08. School Fees/2024/"/>
    </mc:Choice>
  </mc:AlternateContent>
  <xr:revisionPtr revIDLastSave="13" documentId="8_{540C9740-4DD8-493F-8B55-2D2B6FB5CAE7}" xr6:coauthVersionLast="47" xr6:coauthVersionMax="47" xr10:uidLastSave="{04F09DD9-C3BF-4F84-9398-F9ED0C35B99F}"/>
  <bookViews>
    <workbookView xWindow="-110" yWindow="-110" windowWidth="19420" windowHeight="10300" xr2:uid="{00000000-000D-0000-FFFF-FFFF00000000}"/>
  </bookViews>
  <sheets>
    <sheet name="Fee Calculation 2023" sheetId="8" r:id="rId1"/>
    <sheet name="data list" sheetId="9" state="hidden" r:id="rId2"/>
  </sheets>
  <definedNames>
    <definedName name="_xlnm.Print_Area" localSheetId="0">'Fee Calculation 2023'!$A$1:$G$67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8" l="1"/>
  <c r="E46" i="8"/>
  <c r="D33" i="8"/>
  <c r="E33" i="8" s="1"/>
  <c r="D32" i="8"/>
  <c r="E32" i="8" s="1"/>
  <c r="D31" i="8"/>
  <c r="E31" i="8" s="1"/>
  <c r="D30" i="8"/>
  <c r="E30" i="8" s="1"/>
  <c r="D29" i="8"/>
  <c r="E29" i="8" s="1"/>
  <c r="D28" i="8"/>
  <c r="E28" i="8" s="1"/>
  <c r="D27" i="8"/>
  <c r="E27" i="8" s="1"/>
  <c r="G27" i="8" s="1"/>
  <c r="D25" i="8"/>
  <c r="E25" i="8" s="1"/>
  <c r="D22" i="8"/>
  <c r="E22" i="8" s="1"/>
  <c r="D20" i="8"/>
  <c r="E20" i="8" s="1"/>
  <c r="D18" i="8"/>
  <c r="E18" i="8" s="1"/>
  <c r="D17" i="8"/>
  <c r="E17" i="8" s="1"/>
  <c r="D16" i="8"/>
  <c r="E16" i="8" s="1"/>
  <c r="D15" i="8"/>
  <c r="E15" i="8" s="1"/>
  <c r="G25" i="8" l="1"/>
  <c r="C58" i="8"/>
  <c r="E58" i="8" s="1"/>
  <c r="C57" i="8"/>
  <c r="E57" i="8" s="1"/>
  <c r="C56" i="8"/>
  <c r="E56" i="8" s="1"/>
  <c r="C55" i="8"/>
  <c r="E55" i="8" s="1"/>
  <c r="G48" i="8" l="1"/>
  <c r="E47" i="8"/>
  <c r="G47" i="8" s="1"/>
  <c r="G46" i="8"/>
  <c r="G29" i="8" l="1"/>
  <c r="G30" i="8"/>
  <c r="G31" i="8"/>
  <c r="G32" i="8"/>
  <c r="G28" i="8"/>
  <c r="G33" i="8"/>
  <c r="G39" i="8" l="1"/>
  <c r="G38" i="8"/>
  <c r="G15" i="8" l="1"/>
  <c r="G40" i="8"/>
  <c r="G41" i="8"/>
  <c r="G22" i="8" l="1"/>
  <c r="G20" i="8"/>
  <c r="G18" i="8"/>
  <c r="G16" i="8"/>
  <c r="E59" i="8"/>
  <c r="E35" i="8" l="1"/>
  <c r="E43" i="8" s="1"/>
  <c r="G17" i="8"/>
  <c r="G35" i="8" s="1"/>
  <c r="G43" i="8" s="1"/>
  <c r="G51" i="8" s="1"/>
  <c r="E51" i="8" l="1"/>
  <c r="E61" i="8" l="1"/>
  <c r="E63" i="8"/>
  <c r="F63" i="8" s="1"/>
  <c r="E66" i="8"/>
  <c r="F66" i="8" s="1"/>
  <c r="E65" i="8"/>
  <c r="F65" i="8" s="1"/>
  <c r="E64" i="8"/>
  <c r="F64" i="8" s="1"/>
</calcChain>
</file>

<file path=xl/sharedStrings.xml><?xml version="1.0" encoding="utf-8"?>
<sst xmlns="http://schemas.openxmlformats.org/spreadsheetml/2006/main" count="80" uniqueCount="70">
  <si>
    <r>
      <rPr>
        <b/>
        <sz val="12"/>
        <color rgb="FF000000"/>
        <rFont val="Arial"/>
      </rPr>
      <t xml:space="preserve">         </t>
    </r>
    <r>
      <rPr>
        <b/>
        <sz val="14"/>
        <color rgb="FF000000"/>
        <rFont val="Arial"/>
      </rPr>
      <t>2024 - FEE CALCULATION WORKSHEET</t>
    </r>
  </si>
  <si>
    <r>
      <t xml:space="preserve">Enter relevant data in the </t>
    </r>
    <r>
      <rPr>
        <b/>
        <i/>
        <sz val="12"/>
        <color indexed="8"/>
        <rFont val="Arial"/>
        <family val="2"/>
      </rPr>
      <t>blue</t>
    </r>
    <r>
      <rPr>
        <b/>
        <i/>
        <sz val="12"/>
        <rFont val="Arial"/>
        <family val="2"/>
      </rPr>
      <t xml:space="preserve"> sections ONLY.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If using the Direct Debit or Credit Card regular payment method, please print &amp;/or scan your authority payment form and this worksheet to the Finance Secretary </t>
    </r>
    <r>
      <rPr>
        <sz val="12"/>
        <color theme="1"/>
        <rFont val="Arial"/>
        <family val="2"/>
      </rPr>
      <t xml:space="preserve">at </t>
    </r>
    <r>
      <rPr>
        <sz val="12"/>
        <color rgb="FF0070C0"/>
        <rFont val="Arial"/>
        <family val="2"/>
      </rPr>
      <t>PVICFinance@bne.catholic.edu.au</t>
    </r>
    <r>
      <rPr>
        <sz val="12"/>
        <rFont val="Arial"/>
        <family val="2"/>
      </rPr>
      <t xml:space="preserve"> for processing.</t>
    </r>
  </si>
  <si>
    <t xml:space="preserve">
</t>
  </si>
  <si>
    <t>Family Details</t>
  </si>
  <si>
    <t>Student Names</t>
  </si>
  <si>
    <t xml:space="preserve">No of Children </t>
  </si>
  <si>
    <t>Year Level</t>
  </si>
  <si>
    <t>Fee %</t>
  </si>
  <si>
    <t>Fee Category</t>
  </si>
  <si>
    <t>Description</t>
  </si>
  <si>
    <t>Fee Schedule</t>
  </si>
  <si>
    <t xml:space="preserve">Number </t>
  </si>
  <si>
    <t>Annual Fee</t>
  </si>
  <si>
    <t>Billing Amount                                                                                                                                                                                                                                                               that appears on your statement each Term</t>
  </si>
  <si>
    <t>Tuition Fees</t>
  </si>
  <si>
    <t xml:space="preserve">  1 Child</t>
  </si>
  <si>
    <t xml:space="preserve">  2 Children</t>
  </si>
  <si>
    <t xml:space="preserve">  3 Children</t>
  </si>
  <si>
    <t xml:space="preserve">  4 Children or more</t>
  </si>
  <si>
    <t>Capital Levy</t>
  </si>
  <si>
    <t xml:space="preserve">per Family - Compulsory  </t>
  </si>
  <si>
    <t>School Parent Network Levy</t>
  </si>
  <si>
    <t>Technology  Levy</t>
  </si>
  <si>
    <t>per student</t>
  </si>
  <si>
    <t>General Levy</t>
  </si>
  <si>
    <t>Prep</t>
  </si>
  <si>
    <t>Year 1</t>
  </si>
  <si>
    <t>Year 2</t>
  </si>
  <si>
    <t>Year 3</t>
  </si>
  <si>
    <t>Year 4</t>
  </si>
  <si>
    <t>Year 5</t>
  </si>
  <si>
    <t>Year 6</t>
  </si>
  <si>
    <t>                                           TOTAL FOR 2024</t>
  </si>
  <si>
    <t>Adjust Credit or Debit Balance from previous year,  Enrolment Fee refund</t>
  </si>
  <si>
    <t>Put in actual amount</t>
  </si>
  <si>
    <t>Adjustments</t>
  </si>
  <si>
    <t>*  Deduct $150 from paid Enrolment Fee for NEW Families starting in 2024</t>
  </si>
  <si>
    <t>*  Deduct Credit Balance Brought Forward from previous year </t>
  </si>
  <si>
    <t>*  Add Debit Balance Brought Forward from previous year (amount still owing)</t>
  </si>
  <si>
    <t xml:space="preserve">                                  ANNUAL TOTAL including ADJUSTMENTS </t>
  </si>
  <si>
    <t>Select one or more of the following voluntary contributions (Yes on relevant line)</t>
  </si>
  <si>
    <t>$</t>
  </si>
  <si>
    <t>Voluntary Contributions</t>
  </si>
  <si>
    <t>Building Fund Donation  (Tax Deductible)</t>
  </si>
  <si>
    <t>No</t>
  </si>
  <si>
    <t>Library Fund Donation  (Tax Deductible)</t>
  </si>
  <si>
    <t>Parish Contribution Donation</t>
  </si>
  <si>
    <t xml:space="preserve">                                  ANNUAL TOTAL including ADJUSTMENTS and Voluntary Contributions</t>
  </si>
  <si>
    <t xml:space="preserve">Early Payment </t>
  </si>
  <si>
    <r>
      <rPr>
        <b/>
        <i/>
        <sz val="12"/>
        <color rgb="FF000000"/>
        <rFont val="Arial"/>
      </rPr>
      <t xml:space="preserve">Only apply the below Discount if the                                           Annual Total including Adjustments for 2024 is                                                       </t>
    </r>
    <r>
      <rPr>
        <b/>
        <i/>
        <u/>
        <sz val="12"/>
        <color rgb="FF000000"/>
        <rFont val="Arial"/>
      </rPr>
      <t xml:space="preserve">PAID IN FULL BY THE   </t>
    </r>
    <r>
      <rPr>
        <b/>
        <i/>
        <u/>
        <sz val="14"/>
        <color rgb="FF000000"/>
        <rFont val="Arial"/>
      </rPr>
      <t>28/2/2024</t>
    </r>
  </si>
  <si>
    <t>Put '1' only on relevant line</t>
  </si>
  <si>
    <t>Discount</t>
  </si>
  <si>
    <t xml:space="preserve">  1  Child in Family      - </t>
  </si>
  <si>
    <t xml:space="preserve">  2  Children in Family -</t>
  </si>
  <si>
    <t xml:space="preserve">  3  Children in Family -</t>
  </si>
  <si>
    <t xml:space="preserve">  4+  Children in Family -</t>
  </si>
  <si>
    <t>Total Discount</t>
  </si>
  <si>
    <t>ANNUAL TOTAL FOR 2024 including DISCOUNT IF PAID IN FULL BY 28/2/2024</t>
  </si>
  <si>
    <t>Payment Schedule</t>
  </si>
  <si>
    <r>
      <t xml:space="preserve">  Payment Frequency - per </t>
    </r>
    <r>
      <rPr>
        <b/>
        <sz val="10"/>
        <rFont val="Arial"/>
        <family val="2"/>
      </rPr>
      <t>Week</t>
    </r>
    <r>
      <rPr>
        <sz val="10"/>
        <rFont val="Arial"/>
        <family val="2"/>
      </rPr>
      <t xml:space="preserve">                e.g.   (15th February to 15th November)</t>
    </r>
  </si>
  <si>
    <t>÷ 40 pmts</t>
  </si>
  <si>
    <t>Direct Debit &amp; BPOINT Forms available online</t>
  </si>
  <si>
    <r>
      <t xml:space="preserve">  Payment Frequency - per </t>
    </r>
    <r>
      <rPr>
        <b/>
        <sz val="10"/>
        <rFont val="Arial"/>
        <family val="2"/>
      </rPr>
      <t>Fortnight</t>
    </r>
    <r>
      <rPr>
        <sz val="10"/>
        <rFont val="Arial"/>
        <family val="2"/>
      </rPr>
      <t xml:space="preserve">         e.g.    (15th February to 8th November)</t>
    </r>
  </si>
  <si>
    <t>÷ 20 pmts</t>
  </si>
  <si>
    <t>Use the LINK below to work out your fee dates</t>
  </si>
  <si>
    <r>
      <t xml:space="preserve">  Payment Frequency - per </t>
    </r>
    <r>
      <rPr>
        <b/>
        <sz val="10"/>
        <rFont val="Arial"/>
        <family val="2"/>
      </rPr>
      <t>Month</t>
    </r>
    <r>
      <rPr>
        <sz val="10"/>
        <rFont val="Arial"/>
        <family val="2"/>
      </rPr>
      <t xml:space="preserve">              e.g.    (15th February to 15th November)</t>
    </r>
  </si>
  <si>
    <t>÷ 10 pmts</t>
  </si>
  <si>
    <r>
      <t xml:space="preserve">  Payment Frequency - per </t>
    </r>
    <r>
      <rPr>
        <b/>
        <sz val="10"/>
        <rFont val="Arial"/>
        <family val="2"/>
      </rPr>
      <t xml:space="preserve">Term </t>
    </r>
    <r>
      <rPr>
        <sz val="10"/>
        <rFont val="Arial"/>
        <family val="2"/>
      </rPr>
      <t xml:space="preserve">                         by end of Week 4 of each Term</t>
    </r>
  </si>
  <si>
    <t>÷   4 pmts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</si>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</sst>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_-[$$-409]* #,##0.00_ ;_-[$$-409]* \-#,##0.00\ ;_-[$$-409]* &quot;-&quot;??_ ;_-@_ "/>
  </numFmts>
  <fonts count="26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0" tint="-0.14999847407452621"/>
      <name val="Arial"/>
      <family val="2"/>
    </font>
    <font>
      <b/>
      <i/>
      <sz val="12"/>
      <color rgb="FFFF0000"/>
      <name val="Arial"/>
      <family val="2"/>
    </font>
    <font>
      <b/>
      <i/>
      <sz val="12"/>
      <color indexed="8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theme="0" tint="-4.9989318521683403E-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b/>
      <i/>
      <sz val="12"/>
      <color rgb="FF000000"/>
      <name val="Arial"/>
    </font>
    <font>
      <b/>
      <i/>
      <u/>
      <sz val="12"/>
      <color rgb="FF000000"/>
      <name val="Arial"/>
    </font>
    <font>
      <b/>
      <i/>
      <u/>
      <sz val="14"/>
      <color rgb="FF000000"/>
      <name val="Arial"/>
    </font>
    <font>
      <b/>
      <sz val="12"/>
      <color rgb="FF000000"/>
      <name val="Arial"/>
    </font>
    <font>
      <b/>
      <sz val="14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79">
    <xf numFmtId="0" fontId="0" fillId="0" borderId="0" xfId="0"/>
    <xf numFmtId="0" fontId="4" fillId="8" borderId="9" xfId="0" applyFont="1" applyFill="1" applyBorder="1" applyProtection="1">
      <protection locked="0"/>
    </xf>
    <xf numFmtId="1" fontId="6" fillId="8" borderId="9" xfId="0" applyNumberFormat="1" applyFont="1" applyFill="1" applyBorder="1" applyAlignment="1" applyProtection="1">
      <alignment horizontal="center" vertical="top"/>
      <protection locked="0"/>
    </xf>
    <xf numFmtId="165" fontId="10" fillId="8" borderId="10" xfId="0" applyNumberFormat="1" applyFont="1" applyFill="1" applyBorder="1" applyAlignment="1" applyProtection="1">
      <alignment horizontal="center" vertical="top"/>
      <protection locked="0"/>
    </xf>
    <xf numFmtId="1" fontId="6" fillId="8" borderId="8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4" fillId="8" borderId="44" xfId="0" applyFont="1" applyFill="1" applyBorder="1" applyAlignment="1" applyProtection="1">
      <alignment horizontal="center"/>
      <protection locked="0"/>
    </xf>
    <xf numFmtId="0" fontId="4" fillId="8" borderId="33" xfId="0" applyFont="1" applyFill="1" applyBorder="1" applyAlignment="1" applyProtection="1">
      <alignment horizontal="center"/>
      <protection locked="0"/>
    </xf>
    <xf numFmtId="0" fontId="4" fillId="8" borderId="39" xfId="0" applyFont="1" applyFill="1" applyBorder="1" applyAlignment="1" applyProtection="1">
      <alignment horizontal="center"/>
      <protection locked="0"/>
    </xf>
    <xf numFmtId="0" fontId="4" fillId="8" borderId="35" xfId="0" applyFont="1" applyFill="1" applyBorder="1" applyAlignment="1" applyProtection="1">
      <alignment horizontal="center"/>
      <protection locked="0"/>
    </xf>
    <xf numFmtId="0" fontId="4" fillId="8" borderId="40" xfId="0" applyFont="1" applyFill="1" applyBorder="1" applyAlignment="1" applyProtection="1">
      <alignment horizontal="center"/>
      <protection locked="0"/>
    </xf>
    <xf numFmtId="166" fontId="11" fillId="8" borderId="48" xfId="1" applyNumberFormat="1" applyFont="1" applyFill="1" applyBorder="1" applyProtection="1">
      <protection locked="0"/>
    </xf>
    <xf numFmtId="9" fontId="4" fillId="8" borderId="9" xfId="2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6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top"/>
    </xf>
    <xf numFmtId="0" fontId="6" fillId="0" borderId="1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6" fillId="2" borderId="30" xfId="0" applyNumberFormat="1" applyFont="1" applyFill="1" applyBorder="1" applyAlignment="1">
      <alignment horizontal="center" vertical="top"/>
    </xf>
    <xf numFmtId="0" fontId="4" fillId="0" borderId="12" xfId="0" applyFont="1" applyBorder="1"/>
    <xf numFmtId="0" fontId="10" fillId="0" borderId="10" xfId="0" applyFont="1" applyBorder="1" applyAlignment="1">
      <alignment horizontal="center" vertical="top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/>
    </xf>
    <xf numFmtId="4" fontId="6" fillId="0" borderId="5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left" wrapText="1"/>
    </xf>
    <xf numFmtId="165" fontId="6" fillId="0" borderId="5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165" fontId="4" fillId="0" borderId="5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/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" fontId="4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4" fontId="4" fillId="0" borderId="6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165" fontId="16" fillId="2" borderId="20" xfId="0" applyNumberFormat="1" applyFont="1" applyFill="1" applyBorder="1" applyAlignment="1">
      <alignment horizontal="center" wrapText="1"/>
    </xf>
    <xf numFmtId="165" fontId="6" fillId="2" borderId="21" xfId="0" applyNumberFormat="1" applyFont="1" applyFill="1" applyBorder="1" applyAlignment="1">
      <alignment horizontal="center"/>
    </xf>
    <xf numFmtId="165" fontId="6" fillId="2" borderId="22" xfId="0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23" xfId="0" applyFont="1" applyFill="1" applyBorder="1" applyAlignment="1">
      <alignment horizontal="left"/>
    </xf>
    <xf numFmtId="165" fontId="6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0" fontId="5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5" borderId="23" xfId="0" applyFont="1" applyFill="1" applyBorder="1" applyAlignment="1">
      <alignment horizontal="left"/>
    </xf>
    <xf numFmtId="0" fontId="5" fillId="5" borderId="0" xfId="0" applyFont="1" applyFill="1"/>
    <xf numFmtId="0" fontId="4" fillId="5" borderId="0" xfId="0" applyFont="1" applyFill="1"/>
    <xf numFmtId="0" fontId="4" fillId="5" borderId="23" xfId="0" applyFont="1" applyFill="1" applyBorder="1" applyAlignment="1">
      <alignment horizontal="center"/>
    </xf>
    <xf numFmtId="165" fontId="4" fillId="2" borderId="0" xfId="1" applyNumberFormat="1" applyFont="1" applyFill="1" applyAlignment="1" applyProtection="1">
      <alignment horizontal="center"/>
    </xf>
    <xf numFmtId="0" fontId="4" fillId="0" borderId="7" xfId="0" applyFont="1" applyBorder="1"/>
    <xf numFmtId="0" fontId="5" fillId="5" borderId="24" xfId="0" applyFont="1" applyFill="1" applyBorder="1"/>
    <xf numFmtId="0" fontId="4" fillId="5" borderId="24" xfId="0" applyFont="1" applyFill="1" applyBorder="1"/>
    <xf numFmtId="0" fontId="4" fillId="5" borderId="25" xfId="0" applyFont="1" applyFill="1" applyBorder="1"/>
    <xf numFmtId="0" fontId="5" fillId="2" borderId="46" xfId="0" applyFont="1" applyFill="1" applyBorder="1"/>
    <xf numFmtId="164" fontId="4" fillId="2" borderId="0" xfId="1" applyFont="1" applyFill="1" applyProtection="1"/>
    <xf numFmtId="165" fontId="6" fillId="2" borderId="2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164" fontId="2" fillId="9" borderId="14" xfId="1" applyFont="1" applyFill="1" applyBorder="1" applyAlignment="1" applyProtection="1">
      <alignment horizontal="center" vertical="center"/>
    </xf>
    <xf numFmtId="165" fontId="2" fillId="9" borderId="4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Border="1" applyAlignment="1" applyProtection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7" xfId="0" applyFont="1" applyFill="1" applyBorder="1"/>
    <xf numFmtId="165" fontId="12" fillId="2" borderId="0" xfId="1" applyNumberFormat="1" applyFont="1" applyFill="1" applyAlignment="1" applyProtection="1">
      <alignment horizontal="center"/>
    </xf>
    <xf numFmtId="165" fontId="4" fillId="0" borderId="45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0" fontId="4" fillId="2" borderId="47" xfId="0" applyFont="1" applyFill="1" applyBorder="1"/>
    <xf numFmtId="164" fontId="4" fillId="2" borderId="47" xfId="1" applyFont="1" applyFill="1" applyBorder="1" applyProtection="1"/>
    <xf numFmtId="165" fontId="4" fillId="2" borderId="47" xfId="1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>
      <alignment horizontal="center" vertical="center"/>
    </xf>
    <xf numFmtId="164" fontId="2" fillId="3" borderId="14" xfId="1" applyFont="1" applyFill="1" applyBorder="1" applyAlignment="1" applyProtection="1">
      <alignment horizontal="center" vertical="center"/>
    </xf>
    <xf numFmtId="165" fontId="2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165" fontId="4" fillId="2" borderId="0" xfId="0" applyNumberFormat="1" applyFont="1" applyFill="1" applyAlignment="1">
      <alignment horizontal="center"/>
    </xf>
    <xf numFmtId="4" fontId="4" fillId="0" borderId="0" xfId="0" applyNumberFormat="1" applyFont="1" applyAlignment="1">
      <alignment horizontal="right"/>
    </xf>
    <xf numFmtId="165" fontId="4" fillId="0" borderId="0" xfId="0" applyNumberFormat="1" applyFont="1"/>
    <xf numFmtId="0" fontId="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8" xfId="0" applyFont="1" applyBorder="1"/>
    <xf numFmtId="165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165" fontId="4" fillId="0" borderId="10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15" xfId="0" applyFont="1" applyFill="1" applyBorder="1"/>
    <xf numFmtId="165" fontId="4" fillId="0" borderId="4" xfId="0" applyNumberFormat="1" applyFont="1" applyBorder="1" applyAlignment="1">
      <alignment horizontal="center"/>
    </xf>
    <xf numFmtId="0" fontId="6" fillId="2" borderId="0" xfId="0" applyFont="1" applyFill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0" borderId="28" xfId="0" applyFont="1" applyBorder="1"/>
    <xf numFmtId="0" fontId="1" fillId="0" borderId="42" xfId="0" applyFont="1" applyBorder="1"/>
    <xf numFmtId="0" fontId="13" fillId="0" borderId="29" xfId="0" applyFont="1" applyBorder="1" applyAlignment="1">
      <alignment horizontal="center"/>
    </xf>
    <xf numFmtId="165" fontId="6" fillId="7" borderId="8" xfId="0" applyNumberFormat="1" applyFont="1" applyFill="1" applyBorder="1" applyAlignment="1">
      <alignment horizontal="center"/>
    </xf>
    <xf numFmtId="165" fontId="17" fillId="2" borderId="0" xfId="0" applyNumberFormat="1" applyFont="1" applyFill="1" applyAlignment="1">
      <alignment horizontal="center"/>
    </xf>
    <xf numFmtId="0" fontId="15" fillId="0" borderId="6" xfId="0" applyFont="1" applyBorder="1" applyAlignment="1">
      <alignment vertical="center"/>
    </xf>
    <xf numFmtId="0" fontId="1" fillId="0" borderId="31" xfId="0" applyFont="1" applyBorder="1"/>
    <xf numFmtId="165" fontId="1" fillId="0" borderId="34" xfId="0" applyNumberFormat="1" applyFont="1" applyBorder="1" applyAlignment="1">
      <alignment horizontal="right"/>
    </xf>
    <xf numFmtId="4" fontId="13" fillId="0" borderId="34" xfId="0" applyNumberFormat="1" applyFont="1" applyBorder="1" applyAlignment="1">
      <alignment horizontal="center"/>
    </xf>
    <xf numFmtId="165" fontId="6" fillId="7" borderId="18" xfId="0" applyNumberFormat="1" applyFont="1" applyFill="1" applyBorder="1" applyAlignment="1">
      <alignment horizontal="center"/>
    </xf>
    <xf numFmtId="0" fontId="15" fillId="0" borderId="9" xfId="0" applyFont="1" applyBorder="1" applyAlignment="1">
      <alignment vertical="center"/>
    </xf>
    <xf numFmtId="0" fontId="1" fillId="0" borderId="36" xfId="0" applyFont="1" applyBorder="1"/>
    <xf numFmtId="165" fontId="1" fillId="0" borderId="35" xfId="0" applyNumberFormat="1" applyFont="1" applyBorder="1" applyAlignment="1">
      <alignment horizontal="right"/>
    </xf>
    <xf numFmtId="4" fontId="13" fillId="0" borderId="35" xfId="0" applyNumberFormat="1" applyFont="1" applyBorder="1" applyAlignment="1">
      <alignment horizontal="center"/>
    </xf>
    <xf numFmtId="165" fontId="6" fillId="7" borderId="9" xfId="0" applyNumberFormat="1" applyFont="1" applyFill="1" applyBorder="1" applyAlignment="1">
      <alignment horizontal="center"/>
    </xf>
    <xf numFmtId="0" fontId="15" fillId="0" borderId="10" xfId="0" applyFont="1" applyBorder="1" applyAlignment="1">
      <alignment vertical="center"/>
    </xf>
    <xf numFmtId="0" fontId="1" fillId="0" borderId="37" xfId="0" applyFont="1" applyBorder="1"/>
    <xf numFmtId="165" fontId="1" fillId="0" borderId="38" xfId="0" applyNumberFormat="1" applyFont="1" applyBorder="1" applyAlignment="1">
      <alignment horizontal="right"/>
    </xf>
    <xf numFmtId="4" fontId="13" fillId="0" borderId="38" xfId="0" applyNumberFormat="1" applyFont="1" applyBorder="1" applyAlignment="1">
      <alignment horizontal="center"/>
    </xf>
    <xf numFmtId="165" fontId="6" fillId="7" borderId="10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left"/>
    </xf>
    <xf numFmtId="0" fontId="13" fillId="4" borderId="5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6" fillId="8" borderId="11" xfId="0" applyNumberFormat="1" applyFont="1" applyFill="1" applyBorder="1" applyAlignment="1" applyProtection="1">
      <alignment horizontal="center" vertical="top"/>
      <protection locked="0"/>
    </xf>
    <xf numFmtId="0" fontId="4" fillId="8" borderId="9" xfId="0" applyFont="1" applyFill="1" applyBorder="1"/>
    <xf numFmtId="0" fontId="21" fillId="6" borderId="5" xfId="0" applyFont="1" applyFill="1" applyBorder="1" applyAlignment="1">
      <alignment horizontal="center" vertical="top" wrapText="1"/>
    </xf>
    <xf numFmtId="0" fontId="13" fillId="2" borderId="43" xfId="0" applyFont="1" applyFill="1" applyBorder="1" applyAlignment="1">
      <alignment horizontal="right" vertical="center" wrapText="1"/>
    </xf>
    <xf numFmtId="0" fontId="13" fillId="2" borderId="26" xfId="0" applyFont="1" applyFill="1" applyBorder="1" applyAlignment="1">
      <alignment horizontal="right" vertical="center" wrapText="1"/>
    </xf>
    <xf numFmtId="0" fontId="13" fillId="2" borderId="27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16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13" fillId="2" borderId="43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0" fillId="0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FF99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50800</xdr:rowOff>
    </xdr:from>
    <xdr:to>
      <xdr:col>0</xdr:col>
      <xdr:colOff>1837267</xdr:colOff>
      <xdr:row>5</xdr:row>
      <xdr:rowOff>68081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B76AE0A-00E6-40CB-8C1F-B796AF716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50800"/>
          <a:ext cx="1430867" cy="1534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H69"/>
  <sheetViews>
    <sheetView tabSelected="1" zoomScale="90" zoomScaleNormal="90" workbookViewId="0">
      <selection activeCell="A68" sqref="A68"/>
    </sheetView>
  </sheetViews>
  <sheetFormatPr defaultColWidth="11.42578125" defaultRowHeight="15.6"/>
  <cols>
    <col min="1" max="1" width="33.5703125" style="13" customWidth="1"/>
    <col min="2" max="2" width="63.42578125" style="113" customWidth="1"/>
    <col min="3" max="3" width="16.42578125" style="114" customWidth="1"/>
    <col min="4" max="4" width="12.140625" style="14" customWidth="1"/>
    <col min="5" max="5" width="15.140625" style="14" customWidth="1"/>
    <col min="6" max="6" width="5.7109375" style="14" customWidth="1"/>
    <col min="7" max="7" width="14.85546875" style="14" customWidth="1"/>
    <col min="8" max="16384" width="11.42578125" style="13"/>
  </cols>
  <sheetData>
    <row r="1" spans="1:8">
      <c r="B1" s="155"/>
      <c r="C1" s="155"/>
      <c r="D1" s="155"/>
      <c r="E1" s="155"/>
      <c r="F1" s="155"/>
      <c r="H1" s="15">
        <v>0</v>
      </c>
    </row>
    <row r="2" spans="1:8" ht="21.75" customHeight="1">
      <c r="B2" s="166" t="s">
        <v>0</v>
      </c>
      <c r="C2" s="167"/>
      <c r="D2" s="167"/>
      <c r="E2" s="167"/>
      <c r="F2" s="155"/>
      <c r="H2" s="15">
        <v>1</v>
      </c>
    </row>
    <row r="3" spans="1:8" ht="14.25" customHeight="1">
      <c r="B3" s="155"/>
      <c r="C3" s="155"/>
      <c r="D3" s="155"/>
      <c r="E3" s="155"/>
      <c r="F3" s="155"/>
      <c r="H3" s="15">
        <v>2</v>
      </c>
    </row>
    <row r="4" spans="1:8" ht="8.25" customHeight="1">
      <c r="B4" s="171"/>
      <c r="C4" s="171"/>
      <c r="D4" s="171"/>
      <c r="E4" s="171"/>
      <c r="F4" s="156"/>
      <c r="H4" s="15">
        <v>3</v>
      </c>
    </row>
    <row r="5" spans="1:8" ht="61.5" customHeight="1">
      <c r="B5" s="172" t="s">
        <v>1</v>
      </c>
      <c r="C5" s="172"/>
      <c r="D5" s="172"/>
      <c r="E5" s="172"/>
      <c r="F5" s="154"/>
      <c r="H5" s="15">
        <v>4</v>
      </c>
    </row>
    <row r="6" spans="1:8" ht="9" customHeight="1" thickBot="1">
      <c r="B6" s="165" t="s">
        <v>2</v>
      </c>
      <c r="C6" s="165"/>
      <c r="D6" s="165"/>
      <c r="E6" s="165"/>
      <c r="F6" s="154"/>
      <c r="H6" s="15">
        <v>5</v>
      </c>
    </row>
    <row r="7" spans="1:8" ht="35.450000000000003" customHeight="1" thickBot="1">
      <c r="A7" s="16" t="s">
        <v>3</v>
      </c>
      <c r="B7" s="17" t="s">
        <v>4</v>
      </c>
      <c r="C7" s="18" t="s">
        <v>5</v>
      </c>
      <c r="D7" s="18" t="s">
        <v>6</v>
      </c>
      <c r="E7" s="18" t="s">
        <v>7</v>
      </c>
      <c r="H7" s="15"/>
    </row>
    <row r="8" spans="1:8">
      <c r="A8" s="157"/>
      <c r="B8" s="4"/>
      <c r="C8" s="20">
        <v>1</v>
      </c>
      <c r="D8" s="158"/>
      <c r="E8" s="12"/>
    </row>
    <row r="9" spans="1:8">
      <c r="A9" s="157"/>
      <c r="B9" s="2"/>
      <c r="C9" s="21">
        <v>2</v>
      </c>
      <c r="D9" s="158"/>
    </row>
    <row r="10" spans="1:8">
      <c r="A10" s="19"/>
      <c r="B10" s="2"/>
      <c r="C10" s="21">
        <v>3</v>
      </c>
      <c r="D10" s="1"/>
    </row>
    <row r="11" spans="1:8">
      <c r="A11" s="22"/>
      <c r="B11" s="2"/>
      <c r="C11" s="21">
        <v>4</v>
      </c>
      <c r="D11" s="1"/>
    </row>
    <row r="12" spans="1:8" ht="15.75" customHeight="1" thickBot="1">
      <c r="A12" s="23"/>
      <c r="B12" s="3"/>
      <c r="C12" s="24">
        <v>5</v>
      </c>
      <c r="D12" s="1"/>
    </row>
    <row r="13" spans="1:8" ht="58.9" customHeight="1" thickBot="1">
      <c r="A13" s="25" t="s">
        <v>8</v>
      </c>
      <c r="B13" s="26" t="s">
        <v>9</v>
      </c>
      <c r="C13" s="27" t="s">
        <v>10</v>
      </c>
      <c r="D13" s="28" t="s">
        <v>11</v>
      </c>
      <c r="E13" s="29" t="s">
        <v>12</v>
      </c>
      <c r="F13" s="30"/>
      <c r="G13" s="153" t="s">
        <v>13</v>
      </c>
    </row>
    <row r="14" spans="1:8" ht="7.5" customHeight="1">
      <c r="A14" s="31"/>
      <c r="B14" s="32"/>
      <c r="C14" s="33"/>
      <c r="D14" s="34"/>
      <c r="E14" s="35"/>
      <c r="F14" s="36"/>
      <c r="G14" s="37"/>
    </row>
    <row r="15" spans="1:8">
      <c r="A15" s="38" t="s">
        <v>14</v>
      </c>
      <c r="B15" s="39" t="s">
        <v>15</v>
      </c>
      <c r="C15" s="40">
        <v>2180</v>
      </c>
      <c r="D15" s="41">
        <f>IFERROR(IF(COUNTA($D$8:$D$12)=1,"1",),)</f>
        <v>0</v>
      </c>
      <c r="E15" s="40">
        <f>C15*D15*$E$8</f>
        <v>0</v>
      </c>
      <c r="F15" s="42"/>
      <c r="G15" s="40">
        <f>E15/4</f>
        <v>0</v>
      </c>
    </row>
    <row r="16" spans="1:8">
      <c r="A16" s="38"/>
      <c r="B16" s="39" t="s">
        <v>16</v>
      </c>
      <c r="C16" s="40">
        <v>3272</v>
      </c>
      <c r="D16" s="41">
        <f>IFERROR(IF(COUNTA($D$8:$D$12)=2,"1",),)</f>
        <v>0</v>
      </c>
      <c r="E16" s="40">
        <f t="shared" ref="E16:E18" si="0">C16*D16*$E$8</f>
        <v>0</v>
      </c>
      <c r="F16" s="42"/>
      <c r="G16" s="40">
        <f t="shared" ref="G16:G18" si="1">E16/4</f>
        <v>0</v>
      </c>
    </row>
    <row r="17" spans="1:7">
      <c r="A17" s="38"/>
      <c r="B17" s="39" t="s">
        <v>17</v>
      </c>
      <c r="C17" s="40">
        <v>4100</v>
      </c>
      <c r="D17" s="41">
        <f>IFERROR(IF(COUNTA($D$8:$D$12)=3,"1",),)</f>
        <v>0</v>
      </c>
      <c r="E17" s="40">
        <f t="shared" si="0"/>
        <v>0</v>
      </c>
      <c r="F17" s="42"/>
      <c r="G17" s="40">
        <f t="shared" si="1"/>
        <v>0</v>
      </c>
    </row>
    <row r="18" spans="1:7" ht="15.95" thickBot="1">
      <c r="A18" s="43"/>
      <c r="B18" s="44" t="s">
        <v>18</v>
      </c>
      <c r="C18" s="45">
        <v>4536</v>
      </c>
      <c r="D18" s="41">
        <f>IFERROR(IF(COUNTA($D$8:$D$12)&gt;=4,"1",),)</f>
        <v>0</v>
      </c>
      <c r="E18" s="40">
        <f t="shared" si="0"/>
        <v>0</v>
      </c>
      <c r="F18" s="42"/>
      <c r="G18" s="45">
        <f t="shared" si="1"/>
        <v>0</v>
      </c>
    </row>
    <row r="19" spans="1:7" ht="7.7" customHeight="1">
      <c r="A19" s="46"/>
      <c r="B19" s="47"/>
      <c r="C19" s="48"/>
      <c r="D19" s="49"/>
      <c r="E19" s="48"/>
      <c r="F19" s="42"/>
      <c r="G19" s="37"/>
    </row>
    <row r="20" spans="1:7">
      <c r="A20" s="50" t="s">
        <v>19</v>
      </c>
      <c r="B20" s="51" t="s">
        <v>20</v>
      </c>
      <c r="C20" s="40">
        <v>608</v>
      </c>
      <c r="D20" s="41">
        <f>IFERROR(IF(COUNTA($D$8:$D$12)&gt;0,"1",),)</f>
        <v>0</v>
      </c>
      <c r="E20" s="40">
        <f>SUM(C20*D20)*$E$8</f>
        <v>0</v>
      </c>
      <c r="F20" s="42"/>
      <c r="G20" s="40">
        <f>E20/4</f>
        <v>0</v>
      </c>
    </row>
    <row r="21" spans="1:7" ht="7.7" customHeight="1">
      <c r="A21" s="38"/>
      <c r="B21" s="52"/>
      <c r="C21" s="40"/>
      <c r="D21" s="41"/>
      <c r="E21" s="40"/>
      <c r="F21" s="42"/>
      <c r="G21" s="39"/>
    </row>
    <row r="22" spans="1:7">
      <c r="A22" s="50" t="s">
        <v>21</v>
      </c>
      <c r="B22" s="53" t="s">
        <v>20</v>
      </c>
      <c r="C22" s="40">
        <v>100</v>
      </c>
      <c r="D22" s="41">
        <f>IFERROR(IF(COUNTA($D$8:$D$12)&gt;0,"1",),)</f>
        <v>0</v>
      </c>
      <c r="E22" s="40">
        <f>SUM(C22*D22)*$E$8</f>
        <v>0</v>
      </c>
      <c r="F22" s="42"/>
      <c r="G22" s="40">
        <f>E22/4</f>
        <v>0</v>
      </c>
    </row>
    <row r="23" spans="1:7" ht="15.95" thickBot="1">
      <c r="A23" s="43"/>
      <c r="B23" s="54"/>
      <c r="C23" s="45"/>
      <c r="D23" s="55"/>
      <c r="E23" s="45"/>
      <c r="F23" s="42"/>
      <c r="G23" s="45"/>
    </row>
    <row r="24" spans="1:7" ht="7.5" customHeight="1">
      <c r="A24" s="46"/>
      <c r="B24" s="56"/>
      <c r="C24" s="48"/>
      <c r="D24" s="57"/>
      <c r="E24" s="48"/>
      <c r="F24" s="42"/>
      <c r="G24" s="48"/>
    </row>
    <row r="25" spans="1:7">
      <c r="A25" s="38" t="s">
        <v>22</v>
      </c>
      <c r="B25" s="58" t="s">
        <v>23</v>
      </c>
      <c r="C25" s="40">
        <v>380</v>
      </c>
      <c r="D25" s="41">
        <f>COUNTA($D$8:$D$12)</f>
        <v>0</v>
      </c>
      <c r="E25" s="40">
        <f t="shared" ref="E25" si="2">SUM(C25*D25)*$E$8</f>
        <v>0</v>
      </c>
      <c r="F25" s="42"/>
      <c r="G25" s="40">
        <f>E25/4</f>
        <v>0</v>
      </c>
    </row>
    <row r="26" spans="1:7">
      <c r="A26" s="38"/>
      <c r="B26" s="58"/>
      <c r="C26" s="40"/>
      <c r="D26" s="41"/>
      <c r="E26" s="40"/>
      <c r="F26" s="42"/>
      <c r="G26" s="40"/>
    </row>
    <row r="27" spans="1:7">
      <c r="A27" s="38" t="s">
        <v>24</v>
      </c>
      <c r="B27" s="58" t="s">
        <v>25</v>
      </c>
      <c r="C27" s="40">
        <v>680</v>
      </c>
      <c r="D27" s="41">
        <f>COUNTIF($D$8:$D$12,B27)</f>
        <v>0</v>
      </c>
      <c r="E27" s="40">
        <f t="shared" ref="E27:E33" si="3">SUM(C27*D27)*$E$8</f>
        <v>0</v>
      </c>
      <c r="F27" s="42"/>
      <c r="G27" s="40">
        <f t="shared" ref="G27:G33" si="4">E27/4</f>
        <v>0</v>
      </c>
    </row>
    <row r="28" spans="1:7">
      <c r="A28" s="59"/>
      <c r="B28" s="58" t="s">
        <v>26</v>
      </c>
      <c r="C28" s="40">
        <v>305</v>
      </c>
      <c r="D28" s="41">
        <f t="shared" ref="D28:D33" si="5">COUNTIF($D$8:$D$12,B28)</f>
        <v>0</v>
      </c>
      <c r="E28" s="40">
        <f t="shared" si="3"/>
        <v>0</v>
      </c>
      <c r="F28" s="42"/>
      <c r="G28" s="40">
        <f t="shared" si="4"/>
        <v>0</v>
      </c>
    </row>
    <row r="29" spans="1:7">
      <c r="A29" s="38"/>
      <c r="B29" s="58" t="s">
        <v>27</v>
      </c>
      <c r="C29" s="40">
        <v>305</v>
      </c>
      <c r="D29" s="41">
        <f t="shared" si="5"/>
        <v>0</v>
      </c>
      <c r="E29" s="40">
        <f t="shared" si="3"/>
        <v>0</v>
      </c>
      <c r="F29" s="42"/>
      <c r="G29" s="40">
        <f t="shared" si="4"/>
        <v>0</v>
      </c>
    </row>
    <row r="30" spans="1:7">
      <c r="A30" s="38"/>
      <c r="B30" s="58" t="s">
        <v>28</v>
      </c>
      <c r="C30" s="40">
        <v>305</v>
      </c>
      <c r="D30" s="41">
        <f t="shared" si="5"/>
        <v>0</v>
      </c>
      <c r="E30" s="40">
        <f t="shared" si="3"/>
        <v>0</v>
      </c>
      <c r="F30" s="42"/>
      <c r="G30" s="40">
        <f t="shared" si="4"/>
        <v>0</v>
      </c>
    </row>
    <row r="31" spans="1:7">
      <c r="A31" s="38"/>
      <c r="B31" s="58" t="s">
        <v>29</v>
      </c>
      <c r="C31" s="40">
        <v>305</v>
      </c>
      <c r="D31" s="41">
        <f t="shared" si="5"/>
        <v>0</v>
      </c>
      <c r="E31" s="40">
        <f t="shared" si="3"/>
        <v>0</v>
      </c>
      <c r="F31" s="42"/>
      <c r="G31" s="40">
        <f t="shared" si="4"/>
        <v>0</v>
      </c>
    </row>
    <row r="32" spans="1:7">
      <c r="A32" s="38"/>
      <c r="B32" s="58" t="s">
        <v>30</v>
      </c>
      <c r="C32" s="40">
        <v>305</v>
      </c>
      <c r="D32" s="41">
        <f t="shared" si="5"/>
        <v>0</v>
      </c>
      <c r="E32" s="40">
        <f t="shared" si="3"/>
        <v>0</v>
      </c>
      <c r="F32" s="42"/>
      <c r="G32" s="40">
        <f t="shared" si="4"/>
        <v>0</v>
      </c>
    </row>
    <row r="33" spans="1:7" ht="15.95" thickBot="1">
      <c r="A33" s="43"/>
      <c r="B33" s="58" t="s">
        <v>31</v>
      </c>
      <c r="C33" s="40">
        <v>305</v>
      </c>
      <c r="D33" s="41">
        <f t="shared" si="5"/>
        <v>0</v>
      </c>
      <c r="E33" s="40">
        <f t="shared" si="3"/>
        <v>0</v>
      </c>
      <c r="F33" s="42"/>
      <c r="G33" s="40">
        <f t="shared" si="4"/>
        <v>0</v>
      </c>
    </row>
    <row r="34" spans="1:7" ht="3" customHeight="1" thickBot="1">
      <c r="A34" s="60"/>
      <c r="B34" s="61"/>
      <c r="C34" s="40"/>
      <c r="D34" s="44"/>
      <c r="E34" s="44"/>
      <c r="F34" s="42"/>
      <c r="G34" s="44"/>
    </row>
    <row r="35" spans="1:7" s="65" customFormat="1" ht="25.7" customHeight="1" thickBot="1">
      <c r="A35" s="62"/>
      <c r="B35" s="168" t="s">
        <v>32</v>
      </c>
      <c r="C35" s="169"/>
      <c r="D35" s="170"/>
      <c r="E35" s="63">
        <f>SUM(E15:E34)</f>
        <v>0</v>
      </c>
      <c r="F35" s="64"/>
      <c r="G35" s="63">
        <f>SUM(G15:G34)</f>
        <v>0</v>
      </c>
    </row>
    <row r="36" spans="1:7" s="69" customFormat="1" ht="9" customHeight="1" thickBot="1">
      <c r="A36" s="66"/>
      <c r="B36" s="67"/>
      <c r="C36" s="68"/>
      <c r="D36" s="68"/>
      <c r="E36" s="30"/>
      <c r="F36" s="30"/>
      <c r="G36" s="30"/>
    </row>
    <row r="37" spans="1:7" ht="29.45" thickTop="1" thickBot="1">
      <c r="A37" s="47"/>
      <c r="B37" s="175" t="s">
        <v>33</v>
      </c>
      <c r="C37" s="176"/>
      <c r="D37" s="177"/>
      <c r="E37" s="70" t="s">
        <v>34</v>
      </c>
      <c r="F37" s="71"/>
      <c r="G37" s="72"/>
    </row>
    <row r="38" spans="1:7" ht="15.95" thickTop="1">
      <c r="A38" s="50" t="s">
        <v>35</v>
      </c>
      <c r="B38" s="73"/>
      <c r="C38" s="74"/>
      <c r="D38" s="75"/>
      <c r="E38" s="11"/>
      <c r="F38" s="30"/>
      <c r="G38" s="76">
        <f>E38/4</f>
        <v>0</v>
      </c>
    </row>
    <row r="39" spans="1:7">
      <c r="A39" s="77"/>
      <c r="B39" s="78" t="s">
        <v>36</v>
      </c>
      <c r="C39" s="79"/>
      <c r="D39" s="80"/>
      <c r="E39" s="11"/>
      <c r="F39" s="30"/>
      <c r="G39" s="76">
        <f>E39/4</f>
        <v>0</v>
      </c>
    </row>
    <row r="40" spans="1:7">
      <c r="A40" s="77"/>
      <c r="B40" s="81" t="s">
        <v>37</v>
      </c>
      <c r="C40" s="82"/>
      <c r="D40" s="83"/>
      <c r="E40" s="11">
        <v>0</v>
      </c>
      <c r="F40" s="84"/>
      <c r="G40" s="76">
        <f>E40/4</f>
        <v>0</v>
      </c>
    </row>
    <row r="41" spans="1:7" ht="15.95" thickBot="1">
      <c r="A41" s="85"/>
      <c r="B41" s="86" t="s">
        <v>38</v>
      </c>
      <c r="C41" s="87"/>
      <c r="D41" s="88"/>
      <c r="E41" s="11">
        <v>0</v>
      </c>
      <c r="F41" s="84"/>
      <c r="G41" s="76">
        <f>E41/4</f>
        <v>0</v>
      </c>
    </row>
    <row r="42" spans="1:7" ht="11.45" customHeight="1" thickTop="1" thickBot="1">
      <c r="B42" s="89"/>
      <c r="C42" s="69"/>
      <c r="D42" s="90"/>
      <c r="E42" s="84"/>
      <c r="F42" s="84"/>
      <c r="G42" s="91"/>
    </row>
    <row r="43" spans="1:7" s="98" customFormat="1" ht="24" customHeight="1" thickBot="1">
      <c r="A43" s="92"/>
      <c r="B43" s="93" t="s">
        <v>39</v>
      </c>
      <c r="C43" s="93"/>
      <c r="D43" s="94"/>
      <c r="E43" s="95">
        <f>E35-E38-E39-E40+E41</f>
        <v>0</v>
      </c>
      <c r="F43" s="96"/>
      <c r="G43" s="97">
        <f>G35-G38-G39-G40+G41</f>
        <v>0</v>
      </c>
    </row>
    <row r="44" spans="1:7" s="69" customFormat="1" ht="18" customHeight="1" thickBot="1">
      <c r="A44" s="99"/>
      <c r="D44" s="90"/>
      <c r="E44" s="100"/>
      <c r="F44" s="84"/>
      <c r="G44" s="30"/>
    </row>
    <row r="45" spans="1:7" s="69" customFormat="1" ht="22.5" customHeight="1" thickTop="1" thickBot="1">
      <c r="A45" s="47"/>
      <c r="B45" s="160" t="s">
        <v>40</v>
      </c>
      <c r="C45" s="161"/>
      <c r="D45" s="162"/>
      <c r="E45" s="70" t="s">
        <v>41</v>
      </c>
      <c r="F45" s="71"/>
      <c r="G45" s="72"/>
    </row>
    <row r="46" spans="1:7" s="69" customFormat="1" ht="15.75" customHeight="1" thickTop="1">
      <c r="A46" s="50" t="s">
        <v>42</v>
      </c>
      <c r="B46" s="73" t="s">
        <v>43</v>
      </c>
      <c r="C46" s="101">
        <v>100</v>
      </c>
      <c r="D46" s="6" t="s">
        <v>44</v>
      </c>
      <c r="E46" s="102">
        <f>IF(D46="Yes",C46*$E$8,0)</f>
        <v>0</v>
      </c>
      <c r="F46" s="30"/>
      <c r="G46" s="76">
        <f>E46/4</f>
        <v>0</v>
      </c>
    </row>
    <row r="47" spans="1:7" s="69" customFormat="1" ht="15.75" hidden="1" customHeight="1">
      <c r="A47" s="77"/>
      <c r="B47" s="73" t="s">
        <v>45</v>
      </c>
      <c r="C47" s="101">
        <v>0</v>
      </c>
      <c r="D47" s="6"/>
      <c r="E47" s="102">
        <f t="shared" ref="E47" si="6">IF(D47="Yes",C47,0)</f>
        <v>0</v>
      </c>
      <c r="F47" s="30"/>
      <c r="G47" s="76">
        <f>E47/4</f>
        <v>0</v>
      </c>
    </row>
    <row r="48" spans="1:7" ht="15" customHeight="1">
      <c r="A48" s="77"/>
      <c r="B48" s="73" t="s">
        <v>46</v>
      </c>
      <c r="C48" s="101">
        <v>40</v>
      </c>
      <c r="D48" s="6" t="s">
        <v>44</v>
      </c>
      <c r="E48" s="102">
        <f>IF(D48="Yes",C48*$E$8,0)</f>
        <v>0</v>
      </c>
      <c r="F48" s="84"/>
      <c r="G48" s="76">
        <f>E48/4</f>
        <v>0</v>
      </c>
    </row>
    <row r="49" spans="1:8" ht="2.25" customHeight="1" thickBot="1">
      <c r="A49" s="85"/>
      <c r="B49" s="81"/>
      <c r="C49" s="13"/>
      <c r="E49" s="103"/>
      <c r="F49" s="84"/>
      <c r="G49" s="76"/>
    </row>
    <row r="50" spans="1:8" ht="16.5" thickTop="1" thickBot="1">
      <c r="B50" s="89"/>
      <c r="C50" s="104"/>
      <c r="D50" s="105"/>
      <c r="E50" s="106"/>
      <c r="F50" s="84"/>
      <c r="G50" s="91"/>
    </row>
    <row r="51" spans="1:8" ht="18.600000000000001" thickBot="1">
      <c r="A51" s="92"/>
      <c r="B51" s="107" t="s">
        <v>47</v>
      </c>
      <c r="C51" s="107"/>
      <c r="D51" s="108"/>
      <c r="E51" s="109">
        <f>E43+SUM(E45:E49)</f>
        <v>0</v>
      </c>
      <c r="F51" s="96"/>
      <c r="G51" s="97">
        <f>G43+G46+G47+G48+G49</f>
        <v>0</v>
      </c>
    </row>
    <row r="52" spans="1:8" ht="3.75" customHeight="1">
      <c r="A52" s="110"/>
      <c r="B52" s="111"/>
      <c r="C52" s="111"/>
      <c r="D52" s="111"/>
      <c r="E52" s="64"/>
      <c r="F52" s="64"/>
      <c r="G52" s="112"/>
    </row>
    <row r="53" spans="1:8" ht="8.25" customHeight="1" thickBot="1">
      <c r="E53" s="115"/>
    </row>
    <row r="54" spans="1:8" ht="52.7" customHeight="1">
      <c r="A54" s="116" t="s">
        <v>48</v>
      </c>
      <c r="B54" s="159" t="s">
        <v>49</v>
      </c>
      <c r="C54" s="69"/>
      <c r="D54" s="69" t="s">
        <v>50</v>
      </c>
      <c r="E54" s="117"/>
      <c r="F54" s="117"/>
      <c r="G54" s="117"/>
      <c r="H54" s="69"/>
    </row>
    <row r="55" spans="1:8" ht="18.75" customHeight="1" thickBot="1">
      <c r="A55" s="38" t="s">
        <v>51</v>
      </c>
      <c r="B55" s="118" t="s">
        <v>52</v>
      </c>
      <c r="C55" s="119">
        <f>ROUND(0.05*C15,2)</f>
        <v>109</v>
      </c>
      <c r="D55" s="7"/>
      <c r="E55" s="119">
        <f>C55*D55*$E$8</f>
        <v>0</v>
      </c>
      <c r="F55" s="42"/>
      <c r="G55" s="42"/>
    </row>
    <row r="56" spans="1:8" ht="15.95" thickBot="1">
      <c r="A56" s="39"/>
      <c r="B56" s="120" t="s">
        <v>53</v>
      </c>
      <c r="C56" s="119">
        <f>ROUND(0.05*C16,2)</f>
        <v>163.6</v>
      </c>
      <c r="D56" s="8"/>
      <c r="E56" s="102">
        <f>C56*D56*$E$8</f>
        <v>0</v>
      </c>
      <c r="F56" s="42"/>
      <c r="G56" s="42"/>
    </row>
    <row r="57" spans="1:8" ht="15.95" thickBot="1">
      <c r="A57" s="39"/>
      <c r="B57" s="120" t="s">
        <v>54</v>
      </c>
      <c r="C57" s="119">
        <f>ROUND(0.05*C17,2)</f>
        <v>205</v>
      </c>
      <c r="D57" s="9"/>
      <c r="E57" s="102">
        <f>C57*D57*$E$8</f>
        <v>0</v>
      </c>
      <c r="F57" s="42"/>
      <c r="G57" s="42"/>
    </row>
    <row r="58" spans="1:8" ht="15.95" thickBot="1">
      <c r="A58" s="39"/>
      <c r="B58" s="23" t="s">
        <v>55</v>
      </c>
      <c r="C58" s="119">
        <f>ROUND(0.05*C18,2)</f>
        <v>226.8</v>
      </c>
      <c r="D58" s="10"/>
      <c r="E58" s="121">
        <f>C58*D58*$E$8</f>
        <v>0</v>
      </c>
      <c r="F58" s="42"/>
      <c r="G58" s="42"/>
    </row>
    <row r="59" spans="1:8" ht="15.95" thickBot="1">
      <c r="A59" s="122"/>
      <c r="B59" s="123"/>
      <c r="C59" s="173" t="s">
        <v>56</v>
      </c>
      <c r="D59" s="174"/>
      <c r="E59" s="124">
        <f>SUM(E55:E58)</f>
        <v>0</v>
      </c>
      <c r="F59" s="42"/>
      <c r="G59" s="42"/>
    </row>
    <row r="60" spans="1:8" ht="2.25" customHeight="1" thickBot="1">
      <c r="A60" s="52"/>
      <c r="B60" s="125"/>
      <c r="C60" s="65"/>
      <c r="D60" s="65"/>
      <c r="E60" s="126"/>
      <c r="F60" s="126"/>
    </row>
    <row r="61" spans="1:8" s="130" customFormat="1" ht="22.7" customHeight="1">
      <c r="A61" s="127"/>
      <c r="B61" s="163" t="s">
        <v>57</v>
      </c>
      <c r="C61" s="164"/>
      <c r="D61" s="164"/>
      <c r="E61" s="128">
        <f>E51-E59</f>
        <v>0</v>
      </c>
      <c r="F61" s="64"/>
      <c r="G61" s="129"/>
    </row>
    <row r="62" spans="1:8" s="69" customFormat="1" ht="15.75" customHeight="1" thickBot="1">
      <c r="A62" s="110"/>
      <c r="B62" s="111"/>
      <c r="C62" s="111"/>
      <c r="D62" s="111"/>
      <c r="E62" s="64"/>
      <c r="F62" s="64"/>
      <c r="G62" s="112"/>
    </row>
    <row r="63" spans="1:8">
      <c r="A63" s="131" t="s">
        <v>58</v>
      </c>
      <c r="B63" s="132" t="s">
        <v>59</v>
      </c>
      <c r="C63" s="133"/>
      <c r="D63" s="134" t="s">
        <v>60</v>
      </c>
      <c r="E63" s="135">
        <f>E51/40</f>
        <v>0</v>
      </c>
      <c r="F63" s="136">
        <f>E63*40</f>
        <v>0</v>
      </c>
      <c r="G63" s="42"/>
    </row>
    <row r="64" spans="1:8">
      <c r="A64" s="137" t="s">
        <v>61</v>
      </c>
      <c r="B64" s="138" t="s">
        <v>62</v>
      </c>
      <c r="C64" s="139"/>
      <c r="D64" s="140" t="s">
        <v>63</v>
      </c>
      <c r="E64" s="141">
        <f>E51/20</f>
        <v>0</v>
      </c>
      <c r="F64" s="136">
        <f>E64*20</f>
        <v>0</v>
      </c>
      <c r="G64" s="42"/>
    </row>
    <row r="65" spans="1:7">
      <c r="A65" s="142" t="s">
        <v>64</v>
      </c>
      <c r="B65" s="143" t="s">
        <v>65</v>
      </c>
      <c r="C65" s="144"/>
      <c r="D65" s="145" t="s">
        <v>66</v>
      </c>
      <c r="E65" s="146">
        <f>E51/10</f>
        <v>0</v>
      </c>
      <c r="F65" s="136">
        <f>E65*10</f>
        <v>0</v>
      </c>
      <c r="G65" s="42"/>
    </row>
    <row r="66" spans="1:7" ht="15.95" thickBot="1">
      <c r="A66" s="147"/>
      <c r="B66" s="148" t="s">
        <v>67</v>
      </c>
      <c r="C66" s="149"/>
      <c r="D66" s="150" t="s">
        <v>68</v>
      </c>
      <c r="E66" s="151">
        <f>E51/4</f>
        <v>0</v>
      </c>
      <c r="F66" s="136">
        <f>E66*4</f>
        <v>0</v>
      </c>
      <c r="G66" s="42"/>
    </row>
    <row r="68" spans="1:7" ht="15">
      <c r="A68" s="178"/>
      <c r="B68" s="152"/>
    </row>
    <row r="69" spans="1:7">
      <c r="B69" s="152"/>
    </row>
  </sheetData>
  <sheetProtection formatCells="0" selectLockedCells="1"/>
  <mergeCells count="9">
    <mergeCell ref="B45:D45"/>
    <mergeCell ref="B61:D61"/>
    <mergeCell ref="B6:E6"/>
    <mergeCell ref="B2:E2"/>
    <mergeCell ref="B35:D35"/>
    <mergeCell ref="B4:E4"/>
    <mergeCell ref="B5:E5"/>
    <mergeCell ref="C59:D59"/>
    <mergeCell ref="B37:D3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6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06" yWindow="521" count="2">
        <x14:dataValidation type="list" allowBlank="1" showInputMessage="1" showErrorMessage="1" errorTitle="Year Level Entry Required" error="Select the Year Level from the drop down box provided" promptTitle="Use the Drop Arrow" prompt="Select the Year Level" xr:uid="{474BB196-F58D-4F09-8DA1-9D62C274C2E4}">
          <x14:formula1>
            <xm:f>'data list'!$A$1:$A$7</xm:f>
          </x14:formula1>
          <xm:sqref>D8:D12</xm:sqref>
        </x14:dataValidation>
        <x14:dataValidation type="list" allowBlank="1" showInputMessage="1" showErrorMessage="1" xr:uid="{6830FFAA-1C97-4D10-8BBB-4161D17ED882}">
          <x14:formula1>
            <xm:f>'data list'!$C$1:$C$3</xm:f>
          </x14:formula1>
          <xm:sqref>D46:D48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20A7-2611-4D1B-A364-74AFC7435686}">
  <dimension ref="A1:C7"/>
  <sheetViews>
    <sheetView workbookViewId="0">
      <selection activeCell="D15" sqref="D15"/>
    </sheetView>
  </sheetViews>
  <sheetFormatPr defaultRowHeight="12.6"/>
  <sheetData>
    <row r="1" spans="1:3">
      <c r="A1" s="5" t="s">
        <v>25</v>
      </c>
    </row>
    <row r="2" spans="1:3">
      <c r="A2" s="5" t="s">
        <v>26</v>
      </c>
      <c r="B2">
        <v>0</v>
      </c>
      <c r="C2" s="5" t="s">
        <v>69</v>
      </c>
    </row>
    <row r="3" spans="1:3">
      <c r="A3" s="5" t="s">
        <v>27</v>
      </c>
      <c r="B3">
        <v>1</v>
      </c>
      <c r="C3" s="5" t="s">
        <v>44</v>
      </c>
    </row>
    <row r="4" spans="1:3">
      <c r="A4" s="5" t="s">
        <v>28</v>
      </c>
      <c r="B4">
        <v>2</v>
      </c>
    </row>
    <row r="5" spans="1:3">
      <c r="A5" s="5" t="s">
        <v>29</v>
      </c>
      <c r="B5">
        <v>3</v>
      </c>
    </row>
    <row r="6" spans="1:3">
      <c r="A6" s="5" t="s">
        <v>30</v>
      </c>
      <c r="B6">
        <v>4</v>
      </c>
    </row>
    <row r="7" spans="1:3">
      <c r="A7" s="5" t="s">
        <v>31</v>
      </c>
      <c r="B7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C07BAD0268543B96465763993B7C6" ma:contentTypeVersion="1" ma:contentTypeDescription="Create a new document." ma:contentTypeScope="" ma:versionID="772a66f1a2a5cdcf7d0e74438f025f4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6a180fa165c6a47b5204b4c1e2ef6c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EFBDD61-47FF-4849-8A84-41D13E0C2F68}"/>
</file>

<file path=customXml/itemProps2.xml><?xml version="1.0" encoding="utf-8"?>
<ds:datastoreItem xmlns:ds="http://schemas.openxmlformats.org/officeDocument/2006/customXml" ds:itemID="{845FB21A-FD49-42F4-851D-F4B03E35F78E}"/>
</file>

<file path=customXml/itemProps3.xml><?xml version="1.0" encoding="utf-8"?>
<ds:datastoreItem xmlns:ds="http://schemas.openxmlformats.org/officeDocument/2006/customXml" ds:itemID="{6B7AD878-6628-4583-AD03-FAAB15E38D0E}"/>
</file>

<file path=customXml/itemProps4.xml><?xml version="1.0" encoding="utf-8"?>
<ds:datastoreItem xmlns:ds="http://schemas.openxmlformats.org/officeDocument/2006/customXml" ds:itemID="{16858912-EA38-4A86-B68D-B23FE883B35C}"/>
</file>

<file path=customXml/itemProps5.xml><?xml version="1.0" encoding="utf-8"?>
<ds:datastoreItem xmlns:ds="http://schemas.openxmlformats.org/officeDocument/2006/customXml" ds:itemID="{D53F21FE-BFEE-4AC4-8D1F-F060B8A567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St. Joseph's College, Gregory Terrace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dcoetzee</dc:creator>
  <cp:keywords/>
  <dc:description/>
  <cp:lastModifiedBy>Charmaine Coles</cp:lastModifiedBy>
  <cp:revision/>
  <dcterms:created xsi:type="dcterms:W3CDTF">2013-07-05T04:58:52Z</dcterms:created>
  <dcterms:modified xsi:type="dcterms:W3CDTF">2023-10-25T22:44:20Z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0x01010038EC07BAD0268543B96465763993B7C6</vt:lpwstr>
  </property>
  <property fmtid="{D5CDD505-2E9C-101B-9397-08002B2CF9AE}" pid="4" name="Order">
    <vt:r8>3000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